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wykaz" sheetId="1" r:id="rId1"/>
    <sheet name="wykaz z podziałem na części" sheetId="2" r:id="rId2"/>
    <sheet name="protokół odbioru I" sheetId="3" r:id="rId3"/>
    <sheet name="protokół odbioru II" sheetId="4" r:id="rId4"/>
  </sheets>
  <calcPr calcId="152511"/>
</workbook>
</file>

<file path=xl/calcChain.xml><?xml version="1.0" encoding="utf-8"?>
<calcChain xmlns="http://schemas.openxmlformats.org/spreadsheetml/2006/main">
  <c r="E10" i="1" l="1"/>
  <c r="D21" i="1"/>
  <c r="D38" i="1"/>
  <c r="D51" i="1"/>
  <c r="E8" i="1"/>
  <c r="E54" i="1"/>
  <c r="E50" i="1"/>
  <c r="E48" i="1"/>
  <c r="E47" i="1"/>
  <c r="E46" i="1"/>
  <c r="E45" i="1"/>
  <c r="E44" i="1"/>
  <c r="E43" i="1"/>
  <c r="E41" i="1"/>
  <c r="E37" i="1"/>
  <c r="E35" i="1"/>
  <c r="E34" i="1"/>
  <c r="E33" i="1"/>
  <c r="E32" i="1"/>
  <c r="E31" i="1"/>
  <c r="E30" i="1"/>
  <c r="E29" i="1"/>
  <c r="E27" i="1"/>
  <c r="E25" i="1"/>
  <c r="E24" i="1"/>
  <c r="E18" i="1"/>
  <c r="E17" i="1"/>
  <c r="E16" i="1"/>
  <c r="E15" i="1"/>
  <c r="E13" i="1"/>
  <c r="E7" i="1"/>
  <c r="D27" i="4"/>
  <c r="D16" i="4"/>
  <c r="D30" i="3"/>
  <c r="E29" i="3"/>
  <c r="E27" i="3"/>
  <c r="E26" i="3"/>
  <c r="E25" i="3"/>
  <c r="E24" i="3"/>
  <c r="E22" i="3"/>
  <c r="E21" i="3"/>
  <c r="E20" i="3"/>
  <c r="D18" i="3"/>
  <c r="E17" i="3"/>
  <c r="E16" i="3"/>
  <c r="E14" i="3"/>
  <c r="E13" i="3"/>
  <c r="E12" i="3"/>
  <c r="E11" i="3"/>
  <c r="E9" i="3"/>
  <c r="E7" i="3"/>
  <c r="E6" i="3"/>
  <c r="D54" i="2"/>
  <c r="D43" i="2"/>
  <c r="D29" i="2"/>
  <c r="E28" i="2"/>
  <c r="E26" i="2"/>
  <c r="E25" i="2"/>
  <c r="E24" i="2"/>
  <c r="E23" i="2"/>
  <c r="E21" i="2"/>
  <c r="E20" i="2"/>
  <c r="E19" i="2"/>
  <c r="D17" i="2"/>
  <c r="E16" i="2"/>
  <c r="E15" i="2"/>
  <c r="E13" i="2"/>
  <c r="E12" i="2"/>
  <c r="E11" i="2"/>
  <c r="E10" i="2"/>
  <c r="E8" i="2"/>
  <c r="E6" i="2"/>
  <c r="E5" i="2"/>
  <c r="E30" i="3" l="1"/>
  <c r="D28" i="4"/>
  <c r="D56" i="1"/>
  <c r="E56" i="1"/>
  <c r="D31" i="3"/>
  <c r="E18" i="3"/>
  <c r="D55" i="2"/>
  <c r="D30" i="2"/>
  <c r="E17" i="2"/>
  <c r="E29" i="2"/>
  <c r="D56" i="2" l="1"/>
</calcChain>
</file>

<file path=xl/sharedStrings.xml><?xml version="1.0" encoding="utf-8"?>
<sst xmlns="http://schemas.openxmlformats.org/spreadsheetml/2006/main" count="267" uniqueCount="105">
  <si>
    <t>WYKAZ TARCICY IGLASTEJ (JODŁA) WYMIAROWEJ</t>
  </si>
  <si>
    <t>l.p.</t>
  </si>
  <si>
    <t>nazwa</t>
  </si>
  <si>
    <t>ilości i wymiary</t>
  </si>
  <si>
    <t>m3</t>
  </si>
  <si>
    <r>
      <t xml:space="preserve">bale iglaste strugane 2-stronnie, okorowane, wymiarowe kl I </t>
    </r>
    <r>
      <rPr>
        <sz val="9"/>
        <rFont val="Arial CE"/>
        <charset val="238"/>
      </rPr>
      <t>(bale o średnicy 30 cm ,,spłazowane od góry i od dołu do wysokości 26 cm)</t>
    </r>
  </si>
  <si>
    <t>bale iglaste obrzynane kl II - 100 mm</t>
  </si>
  <si>
    <t>długość min. 3,5m , pożądana jak największa</t>
  </si>
  <si>
    <t>bale iglaste obrzynane kl II - 70 mm</t>
  </si>
  <si>
    <t>deski iglaste obrzynane kl II - 50 mm</t>
  </si>
  <si>
    <t>długość min.3,2m</t>
  </si>
  <si>
    <t>krawędziaki iglaste kl II - 140 mm x 140 mm</t>
  </si>
  <si>
    <r>
      <t>**</t>
    </r>
    <r>
      <rPr>
        <sz val="9"/>
        <rFont val="Arial CE"/>
        <family val="2"/>
        <charset val="238"/>
      </rPr>
      <t xml:space="preserve"> dł. elementów min. 4,0m</t>
    </r>
  </si>
  <si>
    <t>krawędziaki iglaste kl II - 140 mm x 100 mm</t>
  </si>
  <si>
    <t>RAZEM</t>
  </si>
  <si>
    <t>Zał. do kosztorysu ofertowego</t>
  </si>
  <si>
    <t>Most Łobozew Dolny</t>
  </si>
  <si>
    <t>Most IV Czarna</t>
  </si>
  <si>
    <t>szt. 2 * dł. 4,10 * pow. przekroju 0,07069</t>
  </si>
  <si>
    <t>szt. 6 * dł. 3,70 * pow. przekroju 0,07069</t>
  </si>
  <si>
    <t>szt.14 * dł. 3,40 * pow. przekroju 0,07069</t>
  </si>
  <si>
    <t>Most I Czarna</t>
  </si>
  <si>
    <t>szt. 10 * dł. 4,10 * pow. przekroju 0,07069</t>
  </si>
  <si>
    <t>szt. 18 * dł. 3,80 * pow. przekroju 0,07069</t>
  </si>
  <si>
    <t>łączna dł.52,0 * szer. deski 0,25 * wys. 0,05</t>
  </si>
  <si>
    <t>łączna dł. 52,0 * szer. deski 0,10 * wys. 0,05</t>
  </si>
  <si>
    <t>łączna dł. 42,0 * 0,14 * 0,14</t>
  </si>
  <si>
    <t>łączna dł. 14,5 * 0,14 * 0,10</t>
  </si>
  <si>
    <t xml:space="preserve">176 szt. *dł. 3,20 * szer. 0,14 * wys. 0,07 </t>
  </si>
  <si>
    <t>dł. 400,00 * szer. 0,20 * wys. 0,1</t>
  </si>
  <si>
    <t>dł. 385,00 * szer. 0,20 * wys. 0,1</t>
  </si>
  <si>
    <t>szt. 8 * dł. 4,10 * pow. przekroju 0,07069</t>
  </si>
  <si>
    <t>szt. 12 * dł. 3,80 * pow. przekroju 0,07069</t>
  </si>
  <si>
    <t xml:space="preserve">120 szt. *dł. 3,30 * szer. 0,14 * wys. 0,07 </t>
  </si>
  <si>
    <t>łączna dł.36,0 * szer. deski 0,25 * wys. 0,05</t>
  </si>
  <si>
    <t>łączna dł. 38,0 * szer. deski 0,10 * wys. 0,05</t>
  </si>
  <si>
    <t>łączna dł. 31,0 * 0,14 * 0,14</t>
  </si>
  <si>
    <t>łączna dł. 9,0 * 0,14 * 0,10</t>
  </si>
  <si>
    <t>dł. 290,00 * szer. 0,20 * wys. 0,1</t>
  </si>
  <si>
    <t>łączna dł.9,0 * 0,14 * 0,10</t>
  </si>
  <si>
    <t>łączna dł. 38,0 * 0,14 * 0,14</t>
  </si>
  <si>
    <t>łączna dł. 48,0 * szer. deski 0,10 * wys. 0,05</t>
  </si>
  <si>
    <t>łączna dł.48,0 * szer. deski 0,25 * wys. 0,05</t>
  </si>
  <si>
    <t xml:space="preserve">116 szt. *dł. 3,00 * szer. 0,14 * wys. 0,07 </t>
  </si>
  <si>
    <t>dł.220,00 * szer. 0,20 * wys. 0,1</t>
  </si>
  <si>
    <t>łączna dł.14,2 * 0,36 * 0,10</t>
  </si>
  <si>
    <t>Zapas</t>
  </si>
  <si>
    <t>Suma ogółem:</t>
  </si>
  <si>
    <t xml:space="preserve">400 szt. *dł. 3,30 * szer. 0,14 * wys. 0,07 </t>
  </si>
  <si>
    <t>szt. 10 * dł. 3,80 * pow. przekroju 0,07069</t>
  </si>
  <si>
    <t>łączna dł.50,0 * szer. deski 0,25 * wys. 0,05</t>
  </si>
  <si>
    <t>łączna dł. 50,0 * szer. deski 0,10 * wys. 0,05</t>
  </si>
  <si>
    <t>łączna dł. 50,0 * 0,14 * 0,14</t>
  </si>
  <si>
    <t>krawędziaki iglaste kl II - 360 mm x 100 mm</t>
  </si>
  <si>
    <t>I część dostawy</t>
  </si>
  <si>
    <t>Ogółem I część</t>
  </si>
  <si>
    <t>II część dostawy</t>
  </si>
  <si>
    <t>Ogółem całośc zamówienia:</t>
  </si>
  <si>
    <t>Ogółem II część</t>
  </si>
  <si>
    <t>data i podpis</t>
  </si>
  <si>
    <t>Zamawiający:</t>
  </si>
  <si>
    <t>Wykonawca:</t>
  </si>
  <si>
    <t>PROTOKÓŁ ODBIORU CZĘŚCIOWEGO TARCICY JODŁOWEJ -  II CZĘŚĆ ZAMÓWIENIA</t>
  </si>
  <si>
    <t>PROTOKÓŁ ODBIORU CZĘŚCIOWEGO TARCICY JODŁOWEJ -  I CZĘŚĆ ZAMÓWIENIA</t>
  </si>
  <si>
    <t>most Czarna km 2+632</t>
  </si>
  <si>
    <t>dł. 300,00 * szer. 0,20 * wys. 0,1</t>
  </si>
  <si>
    <t>dł. 18 * wys. 0,1 * szer. 0,2</t>
  </si>
  <si>
    <t>szt. 10 *dł. 0,65 * 0,1 * 0,1</t>
  </si>
  <si>
    <t>szt. 12 * dł. 0,5 * 0,1 * 0,1</t>
  </si>
  <si>
    <t>łączna dł.40,0 * szer. deski 0,25 * wys. 0,05</t>
  </si>
  <si>
    <t>łączna dł. 40,0 * szer. deski 0,10 * wys. 0,05</t>
  </si>
  <si>
    <t>łączna dł. 20,0 * 0,14 * 0,14</t>
  </si>
  <si>
    <t>10 szt.*dł.1,6*0,14*0,14</t>
  </si>
  <si>
    <t>most Czarna km 3+065</t>
  </si>
  <si>
    <t>dł. 28,00 * szer. 0,20 * wys. 0,1</t>
  </si>
  <si>
    <t>szt. 12 *dł. 0,65 * 0,1 * 0,1</t>
  </si>
  <si>
    <t>szt. 18 * dł. 0,5 * 0,1 * 0,1</t>
  </si>
  <si>
    <t xml:space="preserve">200 szt. *dł. 3,20 * szer. 0,14 * wys. 0,07 </t>
  </si>
  <si>
    <t>łączna dł.56,0 * szer. deski 0,25 * wys. 0,05</t>
  </si>
  <si>
    <t>łączna dł. 56,0 * szer. deski 0,10 * wys. 0,05</t>
  </si>
  <si>
    <t>łączna dł. 28,0 * 0,14 * 0,14</t>
  </si>
  <si>
    <t>12 szt.*dł.1,6*0,14*0,14</t>
  </si>
  <si>
    <t xml:space="preserve">250 szt. *dł. 3,20 * szer. 0,14 * wys. 0,07 </t>
  </si>
  <si>
    <t>szt. 32 * dł. 3,80 * pow. przekroju 0,07069</t>
  </si>
  <si>
    <t xml:space="preserve">Zapas na doraźne remonty </t>
  </si>
  <si>
    <t>Zał. nr 1</t>
  </si>
  <si>
    <t xml:space="preserve">451 szt. *dł. 4,00 * szer. 0,14 * wys. 0,07 </t>
  </si>
  <si>
    <t>szt.  * dł. 4,10 * pow. przekroju 0,07069</t>
  </si>
  <si>
    <t>most Brzegi Dolne km 12+701</t>
  </si>
  <si>
    <t>poprzecznice długi</t>
  </si>
  <si>
    <t>poprzecznice krótkie</t>
  </si>
  <si>
    <t xml:space="preserve">600 szt. *dł. 3,20 * szer. 0,14 * wys. 0,07 </t>
  </si>
  <si>
    <t>32 szt * 1,60 m * 0,14*0,14</t>
  </si>
  <si>
    <t>łączna dł.170,0 * szer. deski 0,25 * wys. 0,05</t>
  </si>
  <si>
    <t>łączna dł.170,0 * szer. deski 0,1 * wys. 0,05</t>
  </si>
  <si>
    <t>łączna dł. 90,0 * 0,14 * 0,14</t>
  </si>
  <si>
    <t>56 szt. * 3,70 m * 0,07069</t>
  </si>
  <si>
    <t>łączna dł.1350,00 * szer. 0,20 * wys. 0,1</t>
  </si>
  <si>
    <t>32 szt * 4,1m * 0,07069</t>
  </si>
  <si>
    <t xml:space="preserve">bale iglaste strugane 2-stronnie, okorowane, wymiarowe kl I </t>
  </si>
  <si>
    <t>długość min. 4,0m , pożądana jak największa</t>
  </si>
  <si>
    <r>
      <t xml:space="preserve">bale iglaste strugane 2-stronnie, okorowane, wymiarowe kl I </t>
    </r>
    <r>
      <rPr>
        <sz val="12"/>
        <rFont val="Arial CE"/>
        <charset val="238"/>
      </rPr>
      <t>(bale o średnicy 30 cm ,,spłazowane od góry i od dołu do wysokości 26 cm)</t>
    </r>
  </si>
  <si>
    <r>
      <t>**</t>
    </r>
    <r>
      <rPr>
        <sz val="12"/>
        <rFont val="Arial CE"/>
        <family val="2"/>
        <charset val="238"/>
      </rPr>
      <t xml:space="preserve"> dł. elementów min. 4,0m</t>
    </r>
  </si>
  <si>
    <r>
      <t xml:space="preserve">bale iglaste strugane 2-stronnie, okorowane, wymiarowe kl I </t>
    </r>
    <r>
      <rPr>
        <sz val="14"/>
        <rFont val="Calibri"/>
        <family val="2"/>
        <charset val="238"/>
        <scheme val="minor"/>
      </rPr>
      <t>(bale o średnicy 30 cm ,,spłazowane od góry i od dołu do wysokości 26 cm)</t>
    </r>
  </si>
  <si>
    <t>PRZEDMIAR  TARCICY IGLASTEJ (JODŁA) WYMIAROWEJ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</si>
</sst>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4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2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3" fillId="0" borderId="1" xfId="0" applyNumberFormat="1" applyFont="1" applyBorder="1"/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/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/>
    <xf numFmtId="0" fontId="10" fillId="0" borderId="0" xfId="0" applyFont="1"/>
    <xf numFmtId="2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workbookViewId="0">
      <selection activeCell="C6" sqref="B6:C6"/>
    </sheetView>
  </sheetViews>
  <sheetFormatPr defaultRowHeight="12" x14ac:dyDescent="0.2"/>
  <cols>
    <col min="1" max="1" width="2.85546875" style="3" customWidth="1"/>
    <col min="2" max="2" width="49.5703125" style="2" customWidth="1"/>
    <col min="3" max="3" width="58.42578125" style="2" customWidth="1"/>
    <col min="4" max="4" width="8.28515625" style="33" bestFit="1" customWidth="1"/>
    <col min="5" max="5" width="9.140625" style="33" hidden="1" customWidth="1"/>
    <col min="6" max="16384" width="9.140625" style="2"/>
  </cols>
  <sheetData>
    <row r="2" spans="1:5" ht="15" x14ac:dyDescent="0.2">
      <c r="A2" s="77" t="s">
        <v>85</v>
      </c>
      <c r="B2" s="77"/>
      <c r="C2" s="77"/>
      <c r="D2" s="77"/>
    </row>
    <row r="3" spans="1:5" ht="21" x14ac:dyDescent="0.35">
      <c r="A3" s="78" t="s">
        <v>104</v>
      </c>
      <c r="B3" s="78"/>
      <c r="C3" s="78"/>
      <c r="D3" s="78"/>
    </row>
    <row r="4" spans="1:5" ht="18.75" x14ac:dyDescent="0.3">
      <c r="A4" s="72"/>
      <c r="B4" s="73"/>
      <c r="C4" s="73"/>
      <c r="D4" s="79"/>
    </row>
    <row r="5" spans="1:5" s="7" customFormat="1" ht="18.75" x14ac:dyDescent="0.25">
      <c r="A5" s="67" t="s">
        <v>1</v>
      </c>
      <c r="B5" s="67" t="s">
        <v>2</v>
      </c>
      <c r="C5" s="67" t="s">
        <v>3</v>
      </c>
      <c r="D5" s="68" t="s">
        <v>4</v>
      </c>
      <c r="E5" s="6"/>
    </row>
    <row r="6" spans="1:5" s="7" customFormat="1" ht="18.75" x14ac:dyDescent="0.25">
      <c r="A6" s="67"/>
      <c r="B6" s="67" t="s">
        <v>88</v>
      </c>
      <c r="C6" s="67"/>
      <c r="D6" s="68"/>
      <c r="E6" s="6"/>
    </row>
    <row r="7" spans="1:5" s="7" customFormat="1" ht="18.75" hidden="1" x14ac:dyDescent="0.25">
      <c r="A7" s="69">
        <v>1</v>
      </c>
      <c r="B7" s="70" t="s">
        <v>103</v>
      </c>
      <c r="C7" s="80" t="s">
        <v>87</v>
      </c>
      <c r="D7" s="81"/>
      <c r="E7" s="32">
        <f>17*4.1*0.07069</f>
        <v>4.9270929999999993</v>
      </c>
    </row>
    <row r="8" spans="1:5" s="7" customFormat="1" ht="18.75" hidden="1" x14ac:dyDescent="0.25">
      <c r="A8" s="69"/>
      <c r="B8" s="50"/>
      <c r="C8" s="80" t="s">
        <v>83</v>
      </c>
      <c r="D8" s="81"/>
      <c r="E8" s="32">
        <f>32*3.8*0.07069</f>
        <v>8.5959039999999991</v>
      </c>
    </row>
    <row r="9" spans="1:5" s="7" customFormat="1" ht="18.75" hidden="1" x14ac:dyDescent="0.25">
      <c r="A9" s="71"/>
      <c r="B9" s="51"/>
      <c r="C9" s="80"/>
      <c r="D9" s="81"/>
      <c r="E9" s="32"/>
    </row>
    <row r="10" spans="1:5" ht="18.75" x14ac:dyDescent="0.3">
      <c r="A10" s="72">
        <v>1</v>
      </c>
      <c r="B10" s="72" t="s">
        <v>99</v>
      </c>
      <c r="C10" s="73"/>
      <c r="D10" s="81"/>
      <c r="E10" s="32">
        <f>780*0.2*0.1</f>
        <v>15.600000000000001</v>
      </c>
    </row>
    <row r="11" spans="1:5" ht="18.75" x14ac:dyDescent="0.3">
      <c r="A11" s="72"/>
      <c r="B11" s="73" t="s">
        <v>89</v>
      </c>
      <c r="C11" s="73" t="s">
        <v>98</v>
      </c>
      <c r="D11" s="81">
        <v>9.27</v>
      </c>
      <c r="E11" s="32"/>
    </row>
    <row r="12" spans="1:5" ht="18.75" x14ac:dyDescent="0.3">
      <c r="A12" s="72"/>
      <c r="B12" s="73" t="s">
        <v>90</v>
      </c>
      <c r="C12" s="73" t="s">
        <v>96</v>
      </c>
      <c r="D12" s="81">
        <v>14.65</v>
      </c>
      <c r="E12" s="32"/>
    </row>
    <row r="13" spans="1:5" ht="18.75" x14ac:dyDescent="0.3">
      <c r="A13" s="72">
        <v>2</v>
      </c>
      <c r="B13" s="72" t="s">
        <v>6</v>
      </c>
      <c r="C13" s="73" t="s">
        <v>97</v>
      </c>
      <c r="D13" s="81">
        <v>27</v>
      </c>
      <c r="E13" s="32">
        <f>780*0.2*0.1</f>
        <v>15.600000000000001</v>
      </c>
    </row>
    <row r="14" spans="1:5" ht="18.75" x14ac:dyDescent="0.3">
      <c r="A14" s="72"/>
      <c r="B14" s="73" t="s">
        <v>7</v>
      </c>
      <c r="C14" s="73"/>
      <c r="D14" s="81"/>
      <c r="E14" s="32"/>
    </row>
    <row r="15" spans="1:5" s="17" customFormat="1" ht="18.75" x14ac:dyDescent="0.25">
      <c r="A15" s="74">
        <v>3</v>
      </c>
      <c r="B15" s="74" t="s">
        <v>8</v>
      </c>
      <c r="C15" s="75" t="s">
        <v>91</v>
      </c>
      <c r="D15" s="81">
        <v>18.82</v>
      </c>
      <c r="E15" s="32">
        <f>350*3.2*0.14*0.07</f>
        <v>10.976000000000003</v>
      </c>
    </row>
    <row r="16" spans="1:5" ht="18.75" x14ac:dyDescent="0.3">
      <c r="A16" s="72">
        <v>4</v>
      </c>
      <c r="B16" s="72" t="s">
        <v>9</v>
      </c>
      <c r="C16" s="73" t="s">
        <v>93</v>
      </c>
      <c r="D16" s="81">
        <v>2.13</v>
      </c>
      <c r="E16" s="32">
        <f>100*0.25*0.05</f>
        <v>1.25</v>
      </c>
    </row>
    <row r="17" spans="1:5" ht="18.75" x14ac:dyDescent="0.3">
      <c r="A17" s="72"/>
      <c r="B17" s="73" t="s">
        <v>7</v>
      </c>
      <c r="C17" s="73" t="s">
        <v>94</v>
      </c>
      <c r="D17" s="81">
        <v>0.85</v>
      </c>
      <c r="E17" s="32">
        <f>100*0.1*0.05</f>
        <v>0.5</v>
      </c>
    </row>
    <row r="18" spans="1:5" ht="18.75" x14ac:dyDescent="0.3">
      <c r="A18" s="72">
        <v>5</v>
      </c>
      <c r="B18" s="72" t="s">
        <v>11</v>
      </c>
      <c r="C18" s="73"/>
      <c r="D18" s="81"/>
      <c r="E18" s="32">
        <f>50*0.14*0.14</f>
        <v>0.9800000000000002</v>
      </c>
    </row>
    <row r="19" spans="1:5" ht="18.75" x14ac:dyDescent="0.3">
      <c r="A19" s="72"/>
      <c r="B19" s="73" t="s">
        <v>100</v>
      </c>
      <c r="C19" s="73" t="s">
        <v>95</v>
      </c>
      <c r="D19" s="81">
        <v>1.76</v>
      </c>
      <c r="E19" s="32"/>
    </row>
    <row r="20" spans="1:5" ht="18.75" x14ac:dyDescent="0.3">
      <c r="A20" s="72"/>
      <c r="B20" s="72"/>
      <c r="C20" s="73" t="s">
        <v>92</v>
      </c>
      <c r="D20" s="81">
        <v>1</v>
      </c>
      <c r="E20" s="32"/>
    </row>
    <row r="21" spans="1:5" ht="18.75" x14ac:dyDescent="0.3">
      <c r="A21" s="72"/>
      <c r="B21" s="72" t="s">
        <v>14</v>
      </c>
      <c r="C21" s="73"/>
      <c r="D21" s="76">
        <f>SUM(D7:D20)</f>
        <v>75.48</v>
      </c>
      <c r="E21" s="32"/>
    </row>
    <row r="22" spans="1:5" s="7" customFormat="1" ht="15.75" hidden="1" x14ac:dyDescent="0.25">
      <c r="A22" s="55" t="s">
        <v>1</v>
      </c>
      <c r="B22" s="55" t="s">
        <v>2</v>
      </c>
      <c r="C22" s="55" t="s">
        <v>3</v>
      </c>
      <c r="D22" s="56" t="s">
        <v>4</v>
      </c>
      <c r="E22" s="32"/>
    </row>
    <row r="23" spans="1:5" s="7" customFormat="1" ht="15.75" hidden="1" x14ac:dyDescent="0.25">
      <c r="A23" s="55"/>
      <c r="B23" s="55" t="s">
        <v>64</v>
      </c>
      <c r="C23" s="55"/>
      <c r="D23" s="56"/>
      <c r="E23" s="32"/>
    </row>
    <row r="24" spans="1:5" s="7" customFormat="1" ht="15" hidden="1" x14ac:dyDescent="0.25">
      <c r="A24" s="57">
        <v>1</v>
      </c>
      <c r="B24" s="58" t="s">
        <v>101</v>
      </c>
      <c r="C24" s="82" t="s">
        <v>22</v>
      </c>
      <c r="D24" s="83">
        <v>2.9</v>
      </c>
      <c r="E24" s="32">
        <f>10*4.1*0.07069</f>
        <v>2.8982900000000003</v>
      </c>
    </row>
    <row r="25" spans="1:5" s="7" customFormat="1" ht="15" hidden="1" x14ac:dyDescent="0.25">
      <c r="A25" s="57"/>
      <c r="B25" s="59"/>
      <c r="C25" s="82" t="s">
        <v>32</v>
      </c>
      <c r="D25" s="83">
        <v>3.22</v>
      </c>
      <c r="E25" s="32">
        <f>12*3.8*0.07069</f>
        <v>3.2234639999999999</v>
      </c>
    </row>
    <row r="26" spans="1:5" s="7" customFormat="1" ht="15.75" hidden="1" x14ac:dyDescent="0.25">
      <c r="A26" s="60"/>
      <c r="B26" s="61"/>
      <c r="C26" s="82"/>
      <c r="D26" s="83"/>
      <c r="E26" s="32"/>
    </row>
    <row r="27" spans="1:5" ht="15.75" hidden="1" x14ac:dyDescent="0.25">
      <c r="A27" s="62">
        <v>2</v>
      </c>
      <c r="B27" s="62" t="s">
        <v>6</v>
      </c>
      <c r="C27" s="63" t="s">
        <v>65</v>
      </c>
      <c r="D27" s="83">
        <v>6</v>
      </c>
      <c r="E27" s="32">
        <f>300*0.2*0.1</f>
        <v>6</v>
      </c>
    </row>
    <row r="28" spans="1:5" ht="15.75" hidden="1" x14ac:dyDescent="0.25">
      <c r="A28" s="62"/>
      <c r="B28" s="63" t="s">
        <v>7</v>
      </c>
      <c r="C28" s="63"/>
      <c r="D28" s="83"/>
      <c r="E28" s="32"/>
    </row>
    <row r="29" spans="1:5" ht="15.75" hidden="1" x14ac:dyDescent="0.25">
      <c r="A29" s="62"/>
      <c r="B29" s="63"/>
      <c r="C29" s="63" t="s">
        <v>66</v>
      </c>
      <c r="D29" s="83">
        <v>0.36</v>
      </c>
      <c r="E29" s="32">
        <f>18*0.1*0.2</f>
        <v>0.36000000000000004</v>
      </c>
    </row>
    <row r="30" spans="1:5" ht="15.75" hidden="1" x14ac:dyDescent="0.25">
      <c r="A30" s="62"/>
      <c r="B30" s="63"/>
      <c r="C30" s="63" t="s">
        <v>67</v>
      </c>
      <c r="D30" s="83">
        <v>7.0000000000000007E-2</v>
      </c>
      <c r="E30" s="32">
        <f>10*0.65*0.1*0.1</f>
        <v>6.5000000000000002E-2</v>
      </c>
    </row>
    <row r="31" spans="1:5" ht="15.75" hidden="1" x14ac:dyDescent="0.25">
      <c r="A31" s="62"/>
      <c r="B31" s="63"/>
      <c r="C31" s="63" t="s">
        <v>68</v>
      </c>
      <c r="D31" s="83">
        <v>0.06</v>
      </c>
      <c r="E31" s="32">
        <f>12*0.5*0.1*0.1</f>
        <v>6.0000000000000012E-2</v>
      </c>
    </row>
    <row r="32" spans="1:5" s="17" customFormat="1" ht="30" hidden="1" x14ac:dyDescent="0.25">
      <c r="A32" s="64">
        <v>3</v>
      </c>
      <c r="B32" s="64" t="s">
        <v>8</v>
      </c>
      <c r="C32" s="65" t="s">
        <v>86</v>
      </c>
      <c r="D32" s="83">
        <v>3.89</v>
      </c>
      <c r="E32" s="32">
        <f>124*3.2*0.14*0.07</f>
        <v>3.888640000000001</v>
      </c>
    </row>
    <row r="33" spans="1:5" ht="15.75" hidden="1" x14ac:dyDescent="0.25">
      <c r="A33" s="62">
        <v>4</v>
      </c>
      <c r="B33" s="62" t="s">
        <v>9</v>
      </c>
      <c r="C33" s="63" t="s">
        <v>69</v>
      </c>
      <c r="D33" s="83">
        <v>0.5</v>
      </c>
      <c r="E33" s="32">
        <f>40*0.25*0.05</f>
        <v>0.5</v>
      </c>
    </row>
    <row r="34" spans="1:5" ht="15.75" hidden="1" x14ac:dyDescent="0.25">
      <c r="A34" s="62"/>
      <c r="B34" s="63" t="s">
        <v>10</v>
      </c>
      <c r="C34" s="63" t="s">
        <v>70</v>
      </c>
      <c r="D34" s="83">
        <v>0.2</v>
      </c>
      <c r="E34" s="32">
        <f>40*0.1*0.05</f>
        <v>0.2</v>
      </c>
    </row>
    <row r="35" spans="1:5" ht="15.75" hidden="1" x14ac:dyDescent="0.25">
      <c r="A35" s="62">
        <v>5</v>
      </c>
      <c r="B35" s="62" t="s">
        <v>11</v>
      </c>
      <c r="C35" s="63" t="s">
        <v>71</v>
      </c>
      <c r="D35" s="83">
        <v>0.39</v>
      </c>
      <c r="E35" s="32">
        <f>20*0.14*0.14</f>
        <v>0.39200000000000007</v>
      </c>
    </row>
    <row r="36" spans="1:5" ht="15.75" hidden="1" x14ac:dyDescent="0.25">
      <c r="A36" s="62"/>
      <c r="B36" s="62" t="s">
        <v>102</v>
      </c>
      <c r="C36" s="63"/>
      <c r="D36" s="83"/>
      <c r="E36" s="32"/>
    </row>
    <row r="37" spans="1:5" ht="15.75" hidden="1" x14ac:dyDescent="0.25">
      <c r="A37" s="62"/>
      <c r="B37" s="62"/>
      <c r="C37" s="63" t="s">
        <v>72</v>
      </c>
      <c r="D37" s="83">
        <v>0.31</v>
      </c>
      <c r="E37" s="32">
        <f>10*1.6*0.14*0.14</f>
        <v>0.31360000000000005</v>
      </c>
    </row>
    <row r="38" spans="1:5" ht="15.75" hidden="1" x14ac:dyDescent="0.25">
      <c r="A38" s="62"/>
      <c r="B38" s="62" t="s">
        <v>14</v>
      </c>
      <c r="C38" s="63"/>
      <c r="D38" s="66">
        <f>SUM(D24:D37)</f>
        <v>17.899999999999999</v>
      </c>
      <c r="E38" s="32"/>
    </row>
    <row r="39" spans="1:5" s="7" customFormat="1" ht="15.75" hidden="1" x14ac:dyDescent="0.25">
      <c r="A39" s="55" t="s">
        <v>1</v>
      </c>
      <c r="B39" s="55" t="s">
        <v>2</v>
      </c>
      <c r="C39" s="55" t="s">
        <v>3</v>
      </c>
      <c r="D39" s="56" t="s">
        <v>4</v>
      </c>
      <c r="E39" s="32"/>
    </row>
    <row r="40" spans="1:5" s="7" customFormat="1" ht="15.75" hidden="1" x14ac:dyDescent="0.25">
      <c r="A40" s="55"/>
      <c r="B40" s="55" t="s">
        <v>73</v>
      </c>
      <c r="C40" s="55"/>
      <c r="D40" s="56"/>
      <c r="E40" s="32"/>
    </row>
    <row r="41" spans="1:5" ht="15.75" hidden="1" x14ac:dyDescent="0.25">
      <c r="A41" s="62">
        <v>1</v>
      </c>
      <c r="B41" s="62" t="s">
        <v>6</v>
      </c>
      <c r="C41" s="63" t="s">
        <v>74</v>
      </c>
      <c r="D41" s="83">
        <v>0.56000000000000005</v>
      </c>
      <c r="E41" s="32">
        <f>28*0.2*0.1</f>
        <v>0.56000000000000005</v>
      </c>
    </row>
    <row r="42" spans="1:5" ht="15.75" hidden="1" x14ac:dyDescent="0.25">
      <c r="A42" s="62"/>
      <c r="B42" s="63" t="s">
        <v>7</v>
      </c>
      <c r="C42" s="63"/>
      <c r="D42" s="83"/>
      <c r="E42" s="32"/>
    </row>
    <row r="43" spans="1:5" ht="15.75" hidden="1" x14ac:dyDescent="0.25">
      <c r="A43" s="62"/>
      <c r="B43" s="63"/>
      <c r="C43" s="63" t="s">
        <v>75</v>
      </c>
      <c r="D43" s="83">
        <v>0.08</v>
      </c>
      <c r="E43" s="32">
        <f>12*0.65*0.1*0.1</f>
        <v>7.8000000000000014E-2</v>
      </c>
    </row>
    <row r="44" spans="1:5" ht="15.75" hidden="1" x14ac:dyDescent="0.25">
      <c r="A44" s="62"/>
      <c r="B44" s="63"/>
      <c r="C44" s="63" t="s">
        <v>76</v>
      </c>
      <c r="D44" s="83">
        <v>0.09</v>
      </c>
      <c r="E44" s="32">
        <f>18*0.5*0.1*0.1</f>
        <v>9.0000000000000011E-2</v>
      </c>
    </row>
    <row r="45" spans="1:5" s="17" customFormat="1" ht="30" hidden="1" x14ac:dyDescent="0.25">
      <c r="A45" s="64">
        <v>2</v>
      </c>
      <c r="B45" s="64" t="s">
        <v>8</v>
      </c>
      <c r="C45" s="65" t="s">
        <v>77</v>
      </c>
      <c r="D45" s="83">
        <v>6.27</v>
      </c>
      <c r="E45" s="32">
        <f>200*3.2*0.14*0.07</f>
        <v>6.2720000000000011</v>
      </c>
    </row>
    <row r="46" spans="1:5" ht="15.75" hidden="1" x14ac:dyDescent="0.25">
      <c r="A46" s="62">
        <v>3</v>
      </c>
      <c r="B46" s="62" t="s">
        <v>9</v>
      </c>
      <c r="C46" s="63" t="s">
        <v>78</v>
      </c>
      <c r="D46" s="83">
        <v>0.7</v>
      </c>
      <c r="E46" s="32">
        <f>56*0.25*0.05</f>
        <v>0.70000000000000007</v>
      </c>
    </row>
    <row r="47" spans="1:5" ht="15.75" hidden="1" x14ac:dyDescent="0.25">
      <c r="A47" s="62"/>
      <c r="B47" s="63" t="s">
        <v>10</v>
      </c>
      <c r="C47" s="63" t="s">
        <v>79</v>
      </c>
      <c r="D47" s="83">
        <v>0.28000000000000003</v>
      </c>
      <c r="E47" s="32">
        <f>56*0.1*0.05</f>
        <v>0.28000000000000003</v>
      </c>
    </row>
    <row r="48" spans="1:5" ht="15.75" hidden="1" x14ac:dyDescent="0.25">
      <c r="A48" s="62">
        <v>4</v>
      </c>
      <c r="B48" s="62" t="s">
        <v>11</v>
      </c>
      <c r="C48" s="63" t="s">
        <v>80</v>
      </c>
      <c r="D48" s="83">
        <v>0.55000000000000004</v>
      </c>
      <c r="E48" s="32">
        <f>28*0.14*0.14</f>
        <v>0.54880000000000007</v>
      </c>
    </row>
    <row r="49" spans="1:5" ht="15.75" hidden="1" x14ac:dyDescent="0.25">
      <c r="A49" s="62"/>
      <c r="B49" s="62" t="s">
        <v>102</v>
      </c>
      <c r="C49" s="63"/>
      <c r="D49" s="83"/>
      <c r="E49" s="32"/>
    </row>
    <row r="50" spans="1:5" ht="15.75" hidden="1" x14ac:dyDescent="0.25">
      <c r="A50" s="62"/>
      <c r="B50" s="62"/>
      <c r="C50" s="63" t="s">
        <v>81</v>
      </c>
      <c r="D50" s="83">
        <v>0.38</v>
      </c>
      <c r="E50" s="32">
        <f>12*1.6*0.14*0.14</f>
        <v>0.3763200000000001</v>
      </c>
    </row>
    <row r="51" spans="1:5" ht="15.75" hidden="1" x14ac:dyDescent="0.25">
      <c r="A51" s="62"/>
      <c r="B51" s="62" t="s">
        <v>14</v>
      </c>
      <c r="C51" s="63"/>
      <c r="D51" s="66">
        <f>SUM(D41:D50)</f>
        <v>8.9100000000000019</v>
      </c>
      <c r="E51" s="32"/>
    </row>
    <row r="52" spans="1:5" s="7" customFormat="1" ht="15.75" hidden="1" x14ac:dyDescent="0.25">
      <c r="A52" s="55" t="s">
        <v>1</v>
      </c>
      <c r="B52" s="55" t="s">
        <v>2</v>
      </c>
      <c r="C52" s="55" t="s">
        <v>3</v>
      </c>
      <c r="D52" s="56" t="s">
        <v>4</v>
      </c>
      <c r="E52" s="32"/>
    </row>
    <row r="53" spans="1:5" s="7" customFormat="1" ht="15.75" hidden="1" x14ac:dyDescent="0.25">
      <c r="A53" s="55"/>
      <c r="B53" s="55" t="s">
        <v>84</v>
      </c>
      <c r="C53" s="55"/>
      <c r="D53" s="56"/>
      <c r="E53" s="32"/>
    </row>
    <row r="54" spans="1:5" s="7" customFormat="1" ht="30" hidden="1" x14ac:dyDescent="0.25">
      <c r="A54" s="64">
        <v>2</v>
      </c>
      <c r="B54" s="64" t="s">
        <v>8</v>
      </c>
      <c r="C54" s="65" t="s">
        <v>82</v>
      </c>
      <c r="D54" s="84">
        <v>7.84</v>
      </c>
      <c r="E54" s="32">
        <f>250*3.2*0.14*0.07</f>
        <v>7.8400000000000016</v>
      </c>
    </row>
    <row r="55" spans="1:5" s="7" customFormat="1" ht="15.75" hidden="1" x14ac:dyDescent="0.25">
      <c r="A55" s="64"/>
      <c r="B55" s="64"/>
      <c r="C55" s="65"/>
      <c r="D55" s="83"/>
      <c r="E55" s="32"/>
    </row>
    <row r="56" spans="1:5" ht="15.75" hidden="1" x14ac:dyDescent="0.25">
      <c r="A56" s="62"/>
      <c r="B56" s="62" t="s">
        <v>47</v>
      </c>
      <c r="C56" s="63"/>
      <c r="D56" s="66">
        <f>D21+D38+D51+D54</f>
        <v>110.13</v>
      </c>
      <c r="E56" s="34">
        <f>SUM(E7:E55)</f>
        <v>93.075111000000021</v>
      </c>
    </row>
    <row r="57" spans="1:5" ht="15.75" hidden="1" x14ac:dyDescent="0.25">
      <c r="A57" s="62"/>
      <c r="B57" s="63"/>
      <c r="C57" s="63"/>
      <c r="D57" s="85"/>
      <c r="E57" s="34"/>
    </row>
    <row r="58" spans="1:5" ht="15.75" hidden="1" x14ac:dyDescent="0.25">
      <c r="A58" s="62"/>
      <c r="B58" s="63"/>
      <c r="C58" s="63"/>
      <c r="D58" s="85"/>
    </row>
    <row r="59" spans="1:5" ht="15.75" hidden="1" x14ac:dyDescent="0.25">
      <c r="A59" s="62"/>
      <c r="B59" s="63"/>
      <c r="C59" s="63"/>
      <c r="D59" s="85"/>
    </row>
    <row r="60" spans="1:5" ht="15.75" hidden="1" x14ac:dyDescent="0.25">
      <c r="A60" s="62"/>
      <c r="B60" s="63"/>
      <c r="C60" s="63"/>
      <c r="D60" s="85"/>
    </row>
    <row r="61" spans="1:5" ht="15.75" hidden="1" x14ac:dyDescent="0.25">
      <c r="A61" s="62"/>
      <c r="B61" s="63"/>
      <c r="C61" s="63"/>
      <c r="D61" s="85"/>
    </row>
    <row r="62" spans="1:5" ht="15.75" x14ac:dyDescent="0.25">
      <c r="A62" s="62"/>
      <c r="B62" s="63"/>
      <c r="C62" s="63"/>
      <c r="D62" s="85"/>
    </row>
    <row r="63" spans="1:5" ht="15.75" x14ac:dyDescent="0.25">
      <c r="A63" s="52"/>
      <c r="B63" s="53"/>
      <c r="C63" s="53"/>
      <c r="D63" s="54"/>
    </row>
  </sheetData>
  <mergeCells count="6">
    <mergeCell ref="A2:D2"/>
    <mergeCell ref="A3:D3"/>
    <mergeCell ref="A7:A8"/>
    <mergeCell ref="B7:B8"/>
    <mergeCell ref="A24:A25"/>
    <mergeCell ref="B24:B2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9" workbookViewId="0">
      <selection activeCell="J55" sqref="J55"/>
    </sheetView>
  </sheetViews>
  <sheetFormatPr defaultRowHeight="12" x14ac:dyDescent="0.2"/>
  <cols>
    <col min="1" max="1" width="2.7109375" style="3" customWidth="1"/>
    <col min="2" max="2" width="42.140625" style="2" customWidth="1"/>
    <col min="3" max="3" width="34.5703125" style="2" customWidth="1"/>
    <col min="4" max="4" width="6.42578125" style="1" bestFit="1" customWidth="1"/>
    <col min="5" max="5" width="9.140625" style="1" hidden="1" customWidth="1"/>
    <col min="6" max="16384" width="9.140625" style="2"/>
  </cols>
  <sheetData>
    <row r="1" spans="1:5" x14ac:dyDescent="0.2">
      <c r="A1" s="35" t="s">
        <v>15</v>
      </c>
      <c r="B1" s="35"/>
      <c r="C1" s="35"/>
      <c r="D1" s="35"/>
    </row>
    <row r="2" spans="1:5" x14ac:dyDescent="0.2">
      <c r="A2" s="36" t="s">
        <v>0</v>
      </c>
      <c r="B2" s="36"/>
      <c r="C2" s="36"/>
      <c r="D2" s="36"/>
    </row>
    <row r="3" spans="1:5" x14ac:dyDescent="0.2">
      <c r="A3" s="36" t="s">
        <v>54</v>
      </c>
      <c r="B3" s="47"/>
      <c r="C3" s="36"/>
      <c r="D3" s="36"/>
    </row>
    <row r="4" spans="1:5" s="7" customFormat="1" x14ac:dyDescent="0.25">
      <c r="A4" s="4" t="s">
        <v>1</v>
      </c>
      <c r="B4" s="4" t="s">
        <v>16</v>
      </c>
      <c r="C4" s="4" t="s">
        <v>3</v>
      </c>
      <c r="D4" s="5" t="s">
        <v>4</v>
      </c>
      <c r="E4" s="6"/>
    </row>
    <row r="5" spans="1:5" s="7" customFormat="1" x14ac:dyDescent="0.25">
      <c r="A5" s="43">
        <v>1</v>
      </c>
      <c r="B5" s="40" t="s">
        <v>5</v>
      </c>
      <c r="C5" s="8" t="s">
        <v>18</v>
      </c>
      <c r="D5" s="9">
        <v>0.57999999999999996</v>
      </c>
      <c r="E5" s="10">
        <f>17*4.1*0.07069</f>
        <v>4.9270929999999993</v>
      </c>
    </row>
    <row r="6" spans="1:5" s="7" customFormat="1" ht="30.75" customHeight="1" x14ac:dyDescent="0.25">
      <c r="A6" s="44"/>
      <c r="B6" s="41"/>
      <c r="C6" s="11" t="s">
        <v>19</v>
      </c>
      <c r="D6" s="9">
        <v>1.57</v>
      </c>
      <c r="E6" s="10">
        <f>32*3.8*0.07069</f>
        <v>8.5959039999999991</v>
      </c>
    </row>
    <row r="7" spans="1:5" s="7" customFormat="1" x14ac:dyDescent="0.25">
      <c r="A7" s="45"/>
      <c r="B7" s="42"/>
      <c r="C7" s="11" t="s">
        <v>20</v>
      </c>
      <c r="D7" s="9">
        <v>3.36</v>
      </c>
      <c r="E7" s="10"/>
    </row>
    <row r="8" spans="1:5" x14ac:dyDescent="0.2">
      <c r="A8" s="12">
        <v>2</v>
      </c>
      <c r="B8" s="26" t="s">
        <v>6</v>
      </c>
      <c r="C8" s="13" t="s">
        <v>44</v>
      </c>
      <c r="D8" s="9">
        <v>4.4000000000000004</v>
      </c>
      <c r="E8" s="14">
        <f>800*0.2*0.1</f>
        <v>16</v>
      </c>
    </row>
    <row r="9" spans="1:5" x14ac:dyDescent="0.2">
      <c r="A9" s="12"/>
      <c r="B9" s="27" t="s">
        <v>7</v>
      </c>
      <c r="C9" s="13"/>
      <c r="D9" s="9"/>
      <c r="E9" s="14"/>
    </row>
    <row r="10" spans="1:5" s="17" customFormat="1" x14ac:dyDescent="0.25">
      <c r="A10" s="15">
        <v>3</v>
      </c>
      <c r="B10" s="28" t="s">
        <v>8</v>
      </c>
      <c r="C10" s="16" t="s">
        <v>43</v>
      </c>
      <c r="D10" s="9">
        <v>3.41</v>
      </c>
      <c r="E10" s="10">
        <f>350*3.2*0.14*0.07</f>
        <v>10.976000000000003</v>
      </c>
    </row>
    <row r="11" spans="1:5" x14ac:dyDescent="0.2">
      <c r="A11" s="12">
        <v>4</v>
      </c>
      <c r="B11" s="26" t="s">
        <v>9</v>
      </c>
      <c r="C11" s="13" t="s">
        <v>42</v>
      </c>
      <c r="D11" s="9">
        <v>0.6</v>
      </c>
      <c r="E11" s="14">
        <f>100*0.25*0.05</f>
        <v>1.25</v>
      </c>
    </row>
    <row r="12" spans="1:5" x14ac:dyDescent="0.2">
      <c r="A12" s="12"/>
      <c r="B12" s="27" t="s">
        <v>10</v>
      </c>
      <c r="C12" s="13" t="s">
        <v>41</v>
      </c>
      <c r="D12" s="9">
        <v>0.24</v>
      </c>
      <c r="E12" s="14">
        <f>100*0.1*0.05</f>
        <v>0.5</v>
      </c>
    </row>
    <row r="13" spans="1:5" x14ac:dyDescent="0.2">
      <c r="A13" s="12">
        <v>5</v>
      </c>
      <c r="B13" s="26" t="s">
        <v>11</v>
      </c>
      <c r="C13" s="13" t="s">
        <v>40</v>
      </c>
      <c r="D13" s="9">
        <v>0.75</v>
      </c>
      <c r="E13" s="14">
        <f>100*0.14*0.14</f>
        <v>1.9600000000000004</v>
      </c>
    </row>
    <row r="14" spans="1:5" x14ac:dyDescent="0.2">
      <c r="A14" s="12"/>
      <c r="B14" s="26" t="s">
        <v>12</v>
      </c>
      <c r="C14" s="13"/>
      <c r="D14" s="9"/>
      <c r="E14" s="14"/>
    </row>
    <row r="15" spans="1:5" x14ac:dyDescent="0.2">
      <c r="A15" s="12">
        <v>6</v>
      </c>
      <c r="B15" s="26" t="s">
        <v>13</v>
      </c>
      <c r="C15" s="13" t="s">
        <v>39</v>
      </c>
      <c r="D15" s="9">
        <v>0.13</v>
      </c>
      <c r="E15" s="14">
        <f>30*0.14*0.1</f>
        <v>0.42000000000000004</v>
      </c>
    </row>
    <row r="16" spans="1:5" x14ac:dyDescent="0.2">
      <c r="A16" s="12">
        <v>7</v>
      </c>
      <c r="B16" s="26" t="s">
        <v>53</v>
      </c>
      <c r="C16" s="13" t="s">
        <v>45</v>
      </c>
      <c r="D16" s="9">
        <v>0.51</v>
      </c>
      <c r="E16" s="14">
        <f>30*0.14*0.1</f>
        <v>0.42000000000000004</v>
      </c>
    </row>
    <row r="17" spans="1:5" x14ac:dyDescent="0.2">
      <c r="A17" s="12"/>
      <c r="B17" s="26" t="s">
        <v>14</v>
      </c>
      <c r="C17" s="13"/>
      <c r="D17" s="18">
        <f>SUM(D5:D16)</f>
        <v>15.55</v>
      </c>
      <c r="E17" s="14">
        <f>SUM(E5:E16)</f>
        <v>45.048997000000007</v>
      </c>
    </row>
    <row r="18" spans="1:5" s="7" customFormat="1" x14ac:dyDescent="0.25">
      <c r="A18" s="4"/>
      <c r="B18" s="29" t="s">
        <v>17</v>
      </c>
      <c r="C18" s="19"/>
      <c r="D18" s="20"/>
      <c r="E18" s="6"/>
    </row>
    <row r="19" spans="1:5" s="7" customFormat="1" x14ac:dyDescent="0.25">
      <c r="A19" s="37">
        <v>1</v>
      </c>
      <c r="B19" s="38" t="s">
        <v>5</v>
      </c>
      <c r="C19" s="8" t="s">
        <v>31</v>
      </c>
      <c r="D19" s="9">
        <v>2.3199999999999998</v>
      </c>
      <c r="E19" s="10">
        <f>12*4.1*0.07069</f>
        <v>3.477948</v>
      </c>
    </row>
    <row r="20" spans="1:5" s="7" customFormat="1" ht="24.75" customHeight="1" x14ac:dyDescent="0.25">
      <c r="A20" s="37"/>
      <c r="B20" s="46"/>
      <c r="C20" s="11" t="s">
        <v>32</v>
      </c>
      <c r="D20" s="9">
        <v>3.22</v>
      </c>
      <c r="E20" s="10">
        <f>24*3.8*0.07069</f>
        <v>6.4469279999999998</v>
      </c>
    </row>
    <row r="21" spans="1:5" x14ac:dyDescent="0.2">
      <c r="A21" s="12">
        <v>2</v>
      </c>
      <c r="B21" s="26" t="s">
        <v>6</v>
      </c>
      <c r="C21" s="21" t="s">
        <v>38</v>
      </c>
      <c r="D21" s="9">
        <v>5.8</v>
      </c>
      <c r="E21" s="14">
        <f>450*0.2*0.1</f>
        <v>9</v>
      </c>
    </row>
    <row r="22" spans="1:5" x14ac:dyDescent="0.2">
      <c r="A22" s="12"/>
      <c r="B22" s="27" t="s">
        <v>7</v>
      </c>
      <c r="C22" s="13"/>
      <c r="D22" s="9"/>
      <c r="E22" s="14"/>
    </row>
    <row r="23" spans="1:5" s="17" customFormat="1" x14ac:dyDescent="0.25">
      <c r="A23" s="15">
        <v>3</v>
      </c>
      <c r="B23" s="28" t="s">
        <v>8</v>
      </c>
      <c r="C23" s="16" t="s">
        <v>33</v>
      </c>
      <c r="D23" s="9">
        <v>3.89</v>
      </c>
      <c r="E23" s="10">
        <f>220*3.2*0.14*0.07</f>
        <v>6.8992000000000004</v>
      </c>
    </row>
    <row r="24" spans="1:5" x14ac:dyDescent="0.2">
      <c r="A24" s="12">
        <v>4</v>
      </c>
      <c r="B24" s="26" t="s">
        <v>9</v>
      </c>
      <c r="C24" s="13" t="s">
        <v>34</v>
      </c>
      <c r="D24" s="9">
        <v>0.45</v>
      </c>
      <c r="E24" s="14">
        <f>60*0.25*0.05</f>
        <v>0.75</v>
      </c>
    </row>
    <row r="25" spans="1:5" x14ac:dyDescent="0.2">
      <c r="A25" s="12"/>
      <c r="B25" s="27" t="s">
        <v>10</v>
      </c>
      <c r="C25" s="13" t="s">
        <v>35</v>
      </c>
      <c r="D25" s="9">
        <v>0.19</v>
      </c>
      <c r="E25" s="14">
        <f>60*0.1*0.05</f>
        <v>0.30000000000000004</v>
      </c>
    </row>
    <row r="26" spans="1:5" x14ac:dyDescent="0.2">
      <c r="A26" s="12">
        <v>5</v>
      </c>
      <c r="B26" s="26" t="s">
        <v>11</v>
      </c>
      <c r="C26" s="13" t="s">
        <v>36</v>
      </c>
      <c r="D26" s="9">
        <v>0.61</v>
      </c>
      <c r="E26" s="14">
        <f>50*0.14*0.14</f>
        <v>0.9800000000000002</v>
      </c>
    </row>
    <row r="27" spans="1:5" x14ac:dyDescent="0.2">
      <c r="A27" s="12"/>
      <c r="B27" s="26" t="s">
        <v>12</v>
      </c>
      <c r="C27" s="13"/>
      <c r="D27" s="9"/>
      <c r="E27" s="14"/>
    </row>
    <row r="28" spans="1:5" x14ac:dyDescent="0.2">
      <c r="A28" s="12">
        <v>6</v>
      </c>
      <c r="B28" s="26" t="s">
        <v>13</v>
      </c>
      <c r="C28" s="13" t="s">
        <v>37</v>
      </c>
      <c r="D28" s="9">
        <v>0.13</v>
      </c>
      <c r="E28" s="14">
        <f>25*0.14*0.1</f>
        <v>0.35000000000000009</v>
      </c>
    </row>
    <row r="29" spans="1:5" x14ac:dyDescent="0.2">
      <c r="A29" s="12"/>
      <c r="B29" s="26" t="s">
        <v>14</v>
      </c>
      <c r="C29" s="13"/>
      <c r="D29" s="18">
        <f>SUM(D19:D28)</f>
        <v>16.61</v>
      </c>
      <c r="E29" s="14">
        <f>SUM(E19:E28)</f>
        <v>28.204076000000001</v>
      </c>
    </row>
    <row r="30" spans="1:5" ht="15" x14ac:dyDescent="0.25">
      <c r="A30" s="12"/>
      <c r="B30" s="12" t="s">
        <v>55</v>
      </c>
      <c r="C30" s="13"/>
      <c r="D30" s="30">
        <f>D29+D17</f>
        <v>32.159999999999997</v>
      </c>
    </row>
    <row r="31" spans="1:5" x14ac:dyDescent="0.2">
      <c r="A31" s="36" t="s">
        <v>56</v>
      </c>
      <c r="B31" s="47"/>
      <c r="C31" s="36"/>
      <c r="D31" s="36"/>
    </row>
    <row r="32" spans="1:5" x14ac:dyDescent="0.2">
      <c r="A32" s="4" t="s">
        <v>1</v>
      </c>
      <c r="B32" s="4" t="s">
        <v>21</v>
      </c>
      <c r="C32" s="4" t="s">
        <v>3</v>
      </c>
      <c r="D32" s="5" t="s">
        <v>4</v>
      </c>
    </row>
    <row r="33" spans="1:4" x14ac:dyDescent="0.2">
      <c r="A33" s="43">
        <v>1</v>
      </c>
      <c r="B33" s="40" t="s">
        <v>5</v>
      </c>
      <c r="C33" s="8" t="s">
        <v>22</v>
      </c>
      <c r="D33" s="9">
        <v>2.9</v>
      </c>
    </row>
    <row r="34" spans="1:4" ht="24" customHeight="1" x14ac:dyDescent="0.2">
      <c r="A34" s="48"/>
      <c r="B34" s="49"/>
      <c r="C34" s="11" t="s">
        <v>23</v>
      </c>
      <c r="D34" s="9">
        <v>4.84</v>
      </c>
    </row>
    <row r="35" spans="1:4" x14ac:dyDescent="0.2">
      <c r="A35" s="12">
        <v>2</v>
      </c>
      <c r="B35" s="12" t="s">
        <v>6</v>
      </c>
      <c r="C35" s="21" t="s">
        <v>30</v>
      </c>
      <c r="D35" s="9">
        <v>7.77</v>
      </c>
    </row>
    <row r="36" spans="1:4" x14ac:dyDescent="0.2">
      <c r="A36" s="12"/>
      <c r="B36" s="13" t="s">
        <v>7</v>
      </c>
      <c r="C36" s="13"/>
      <c r="D36" s="9"/>
    </row>
    <row r="37" spans="1:4" x14ac:dyDescent="0.2">
      <c r="A37" s="15">
        <v>3</v>
      </c>
      <c r="B37" s="15" t="s">
        <v>8</v>
      </c>
      <c r="C37" s="16" t="s">
        <v>28</v>
      </c>
      <c r="D37" s="9">
        <v>5.65</v>
      </c>
    </row>
    <row r="38" spans="1:4" x14ac:dyDescent="0.2">
      <c r="A38" s="12">
        <v>4</v>
      </c>
      <c r="B38" s="12" t="s">
        <v>9</v>
      </c>
      <c r="C38" s="13" t="s">
        <v>24</v>
      </c>
      <c r="D38" s="9">
        <v>0.65</v>
      </c>
    </row>
    <row r="39" spans="1:4" x14ac:dyDescent="0.2">
      <c r="A39" s="12"/>
      <c r="B39" s="13" t="s">
        <v>10</v>
      </c>
      <c r="C39" s="13" t="s">
        <v>25</v>
      </c>
      <c r="D39" s="9">
        <v>0.26</v>
      </c>
    </row>
    <row r="40" spans="1:4" x14ac:dyDescent="0.2">
      <c r="A40" s="12">
        <v>5</v>
      </c>
      <c r="B40" s="12" t="s">
        <v>11</v>
      </c>
      <c r="C40" s="13" t="s">
        <v>26</v>
      </c>
      <c r="D40" s="9">
        <v>0.82</v>
      </c>
    </row>
    <row r="41" spans="1:4" x14ac:dyDescent="0.2">
      <c r="A41" s="12"/>
      <c r="B41" s="12" t="s">
        <v>12</v>
      </c>
      <c r="C41" s="13"/>
      <c r="D41" s="9"/>
    </row>
    <row r="42" spans="1:4" x14ac:dyDescent="0.2">
      <c r="A42" s="12">
        <v>6</v>
      </c>
      <c r="B42" s="12" t="s">
        <v>13</v>
      </c>
      <c r="C42" s="13" t="s">
        <v>27</v>
      </c>
      <c r="D42" s="9">
        <v>0.2</v>
      </c>
    </row>
    <row r="43" spans="1:4" x14ac:dyDescent="0.2">
      <c r="A43" s="12"/>
      <c r="B43" s="12" t="s">
        <v>14</v>
      </c>
      <c r="C43" s="13"/>
      <c r="D43" s="18">
        <f>SUM(D33:D42)</f>
        <v>23.09</v>
      </c>
    </row>
    <row r="44" spans="1:4" x14ac:dyDescent="0.2">
      <c r="A44" s="4"/>
      <c r="B44" s="4" t="s">
        <v>46</v>
      </c>
      <c r="C44" s="19"/>
      <c r="D44" s="20"/>
    </row>
    <row r="45" spans="1:4" x14ac:dyDescent="0.2">
      <c r="A45" s="12">
        <v>1</v>
      </c>
      <c r="B45" s="12" t="s">
        <v>6</v>
      </c>
      <c r="C45" s="21" t="s">
        <v>29</v>
      </c>
      <c r="D45" s="9">
        <v>8</v>
      </c>
    </row>
    <row r="46" spans="1:4" x14ac:dyDescent="0.2">
      <c r="A46" s="12"/>
      <c r="B46" s="13" t="s">
        <v>7</v>
      </c>
      <c r="C46" s="13"/>
      <c r="D46" s="9"/>
    </row>
    <row r="47" spans="1:4" x14ac:dyDescent="0.2">
      <c r="A47" s="15">
        <v>2</v>
      </c>
      <c r="B47" s="15" t="s">
        <v>8</v>
      </c>
      <c r="C47" s="16" t="s">
        <v>48</v>
      </c>
      <c r="D47" s="9">
        <v>12.94</v>
      </c>
    </row>
    <row r="48" spans="1:4" x14ac:dyDescent="0.2">
      <c r="A48" s="37">
        <v>3</v>
      </c>
      <c r="B48" s="38" t="s">
        <v>5</v>
      </c>
      <c r="C48" s="8" t="s">
        <v>22</v>
      </c>
      <c r="D48" s="9">
        <v>1</v>
      </c>
    </row>
    <row r="49" spans="1:5" ht="24.75" customHeight="1" x14ac:dyDescent="0.2">
      <c r="A49" s="37"/>
      <c r="B49" s="39"/>
      <c r="C49" s="11" t="s">
        <v>49</v>
      </c>
      <c r="D49" s="9">
        <v>2.69</v>
      </c>
    </row>
    <row r="50" spans="1:5" x14ac:dyDescent="0.2">
      <c r="A50" s="12">
        <v>4</v>
      </c>
      <c r="B50" s="12" t="s">
        <v>9</v>
      </c>
      <c r="C50" s="13" t="s">
        <v>50</v>
      </c>
      <c r="D50" s="9">
        <v>0.63</v>
      </c>
    </row>
    <row r="51" spans="1:5" x14ac:dyDescent="0.2">
      <c r="A51" s="12"/>
      <c r="B51" s="13" t="s">
        <v>10</v>
      </c>
      <c r="C51" s="13" t="s">
        <v>51</v>
      </c>
      <c r="D51" s="9">
        <v>0.25</v>
      </c>
    </row>
    <row r="52" spans="1:5" x14ac:dyDescent="0.2">
      <c r="A52" s="12">
        <v>5</v>
      </c>
      <c r="B52" s="12" t="s">
        <v>11</v>
      </c>
      <c r="C52" s="13" t="s">
        <v>52</v>
      </c>
      <c r="D52" s="9">
        <v>0.98</v>
      </c>
    </row>
    <row r="53" spans="1:5" x14ac:dyDescent="0.2">
      <c r="A53" s="12"/>
      <c r="B53" s="12" t="s">
        <v>12</v>
      </c>
      <c r="C53" s="13"/>
      <c r="D53" s="9"/>
    </row>
    <row r="54" spans="1:5" x14ac:dyDescent="0.2">
      <c r="A54" s="12"/>
      <c r="B54" s="12" t="s">
        <v>14</v>
      </c>
      <c r="C54" s="13"/>
      <c r="D54" s="22">
        <f>SUM(D45:D53)</f>
        <v>26.49</v>
      </c>
    </row>
    <row r="55" spans="1:5" ht="15" x14ac:dyDescent="0.25">
      <c r="A55" s="12"/>
      <c r="B55" s="12" t="s">
        <v>58</v>
      </c>
      <c r="C55" s="13"/>
      <c r="D55" s="30">
        <f>D54+D43</f>
        <v>49.58</v>
      </c>
    </row>
    <row r="56" spans="1:5" s="24" customFormat="1" ht="15" x14ac:dyDescent="0.25">
      <c r="B56" s="24" t="s">
        <v>57</v>
      </c>
      <c r="D56" s="25">
        <f>D55+D30</f>
        <v>81.739999999999995</v>
      </c>
      <c r="E56" s="25"/>
    </row>
    <row r="57" spans="1:5" x14ac:dyDescent="0.2">
      <c r="C57" s="31" t="s">
        <v>59</v>
      </c>
    </row>
  </sheetData>
  <mergeCells count="12">
    <mergeCell ref="A33:A34"/>
    <mergeCell ref="B33:B34"/>
    <mergeCell ref="A48:A49"/>
    <mergeCell ref="B48:B49"/>
    <mergeCell ref="A31:D31"/>
    <mergeCell ref="A1:D1"/>
    <mergeCell ref="A2:D2"/>
    <mergeCell ref="B5:B7"/>
    <mergeCell ref="A5:A7"/>
    <mergeCell ref="A19:A20"/>
    <mergeCell ref="B19:B20"/>
    <mergeCell ref="A3:D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6" sqref="B6:B8"/>
    </sheetView>
  </sheetViews>
  <sheetFormatPr defaultRowHeight="12" x14ac:dyDescent="0.2"/>
  <cols>
    <col min="1" max="1" width="2.7109375" style="3" customWidth="1"/>
    <col min="2" max="2" width="42.140625" style="2" customWidth="1"/>
    <col min="3" max="3" width="34.5703125" style="2" customWidth="1"/>
    <col min="4" max="4" width="6.42578125" style="1" bestFit="1" customWidth="1"/>
    <col min="5" max="5" width="9.140625" style="1" hidden="1" customWidth="1"/>
    <col min="6" max="16384" width="9.140625" style="2"/>
  </cols>
  <sheetData>
    <row r="1" spans="1:5" x14ac:dyDescent="0.2">
      <c r="A1" s="35"/>
      <c r="B1" s="35"/>
      <c r="C1" s="35"/>
      <c r="D1" s="35"/>
    </row>
    <row r="2" spans="1:5" x14ac:dyDescent="0.2">
      <c r="A2" s="36" t="s">
        <v>63</v>
      </c>
      <c r="B2" s="36"/>
      <c r="C2" s="36"/>
      <c r="D2" s="36"/>
    </row>
    <row r="3" spans="1:5" x14ac:dyDescent="0.2">
      <c r="A3" s="23"/>
      <c r="B3" s="23"/>
      <c r="C3" s="23"/>
      <c r="D3" s="23"/>
    </row>
    <row r="4" spans="1:5" x14ac:dyDescent="0.2">
      <c r="A4" s="36" t="s">
        <v>54</v>
      </c>
      <c r="B4" s="47"/>
      <c r="C4" s="36"/>
      <c r="D4" s="36"/>
    </row>
    <row r="5" spans="1:5" s="7" customFormat="1" x14ac:dyDescent="0.25">
      <c r="A5" s="4" t="s">
        <v>1</v>
      </c>
      <c r="B5" s="4" t="s">
        <v>16</v>
      </c>
      <c r="C5" s="4" t="s">
        <v>3</v>
      </c>
      <c r="D5" s="5" t="s">
        <v>4</v>
      </c>
      <c r="E5" s="6"/>
    </row>
    <row r="6" spans="1:5" s="7" customFormat="1" x14ac:dyDescent="0.25">
      <c r="A6" s="43">
        <v>1</v>
      </c>
      <c r="B6" s="40" t="s">
        <v>5</v>
      </c>
      <c r="C6" s="8" t="s">
        <v>18</v>
      </c>
      <c r="D6" s="9">
        <v>0.57999999999999996</v>
      </c>
      <c r="E6" s="10">
        <f>17*4.1*0.07069</f>
        <v>4.9270929999999993</v>
      </c>
    </row>
    <row r="7" spans="1:5" s="7" customFormat="1" ht="30.75" customHeight="1" x14ac:dyDescent="0.25">
      <c r="A7" s="44"/>
      <c r="B7" s="41"/>
      <c r="C7" s="11" t="s">
        <v>19</v>
      </c>
      <c r="D7" s="9">
        <v>1.57</v>
      </c>
      <c r="E7" s="10">
        <f>32*3.8*0.07069</f>
        <v>8.5959039999999991</v>
      </c>
    </row>
    <row r="8" spans="1:5" s="7" customFormat="1" x14ac:dyDescent="0.25">
      <c r="A8" s="45"/>
      <c r="B8" s="42"/>
      <c r="C8" s="11" t="s">
        <v>20</v>
      </c>
      <c r="D8" s="9">
        <v>3.36</v>
      </c>
      <c r="E8" s="10"/>
    </row>
    <row r="9" spans="1:5" x14ac:dyDescent="0.2">
      <c r="A9" s="12">
        <v>2</v>
      </c>
      <c r="B9" s="26" t="s">
        <v>6</v>
      </c>
      <c r="C9" s="13" t="s">
        <v>44</v>
      </c>
      <c r="D9" s="9">
        <v>4.4000000000000004</v>
      </c>
      <c r="E9" s="14">
        <f>800*0.2*0.1</f>
        <v>16</v>
      </c>
    </row>
    <row r="10" spans="1:5" x14ac:dyDescent="0.2">
      <c r="A10" s="12"/>
      <c r="B10" s="27" t="s">
        <v>7</v>
      </c>
      <c r="C10" s="13"/>
      <c r="D10" s="9"/>
      <c r="E10" s="14"/>
    </row>
    <row r="11" spans="1:5" s="17" customFormat="1" x14ac:dyDescent="0.25">
      <c r="A11" s="15">
        <v>3</v>
      </c>
      <c r="B11" s="28" t="s">
        <v>8</v>
      </c>
      <c r="C11" s="16" t="s">
        <v>43</v>
      </c>
      <c r="D11" s="9">
        <v>3.41</v>
      </c>
      <c r="E11" s="10">
        <f>350*3.2*0.14*0.07</f>
        <v>10.976000000000003</v>
      </c>
    </row>
    <row r="12" spans="1:5" x14ac:dyDescent="0.2">
      <c r="A12" s="12">
        <v>4</v>
      </c>
      <c r="B12" s="26" t="s">
        <v>9</v>
      </c>
      <c r="C12" s="13" t="s">
        <v>42</v>
      </c>
      <c r="D12" s="9">
        <v>0.6</v>
      </c>
      <c r="E12" s="14">
        <f>100*0.25*0.05</f>
        <v>1.25</v>
      </c>
    </row>
    <row r="13" spans="1:5" x14ac:dyDescent="0.2">
      <c r="A13" s="12"/>
      <c r="B13" s="27" t="s">
        <v>10</v>
      </c>
      <c r="C13" s="13" t="s">
        <v>41</v>
      </c>
      <c r="D13" s="9">
        <v>0.24</v>
      </c>
      <c r="E13" s="14">
        <f>100*0.1*0.05</f>
        <v>0.5</v>
      </c>
    </row>
    <row r="14" spans="1:5" x14ac:dyDescent="0.2">
      <c r="A14" s="12">
        <v>5</v>
      </c>
      <c r="B14" s="26" t="s">
        <v>11</v>
      </c>
      <c r="C14" s="13" t="s">
        <v>40</v>
      </c>
      <c r="D14" s="9">
        <v>0.75</v>
      </c>
      <c r="E14" s="14">
        <f>100*0.14*0.14</f>
        <v>1.9600000000000004</v>
      </c>
    </row>
    <row r="15" spans="1:5" x14ac:dyDescent="0.2">
      <c r="A15" s="12"/>
      <c r="B15" s="26" t="s">
        <v>12</v>
      </c>
      <c r="C15" s="13"/>
      <c r="D15" s="9"/>
      <c r="E15" s="14"/>
    </row>
    <row r="16" spans="1:5" x14ac:dyDescent="0.2">
      <c r="A16" s="12">
        <v>6</v>
      </c>
      <c r="B16" s="26" t="s">
        <v>13</v>
      </c>
      <c r="C16" s="13" t="s">
        <v>39</v>
      </c>
      <c r="D16" s="9">
        <v>0.13</v>
      </c>
      <c r="E16" s="14">
        <f>30*0.14*0.1</f>
        <v>0.42000000000000004</v>
      </c>
    </row>
    <row r="17" spans="1:5" x14ac:dyDescent="0.2">
      <c r="A17" s="12">
        <v>7</v>
      </c>
      <c r="B17" s="26" t="s">
        <v>53</v>
      </c>
      <c r="C17" s="13" t="s">
        <v>45</v>
      </c>
      <c r="D17" s="9">
        <v>0.51</v>
      </c>
      <c r="E17" s="14">
        <f>30*0.14*0.1</f>
        <v>0.42000000000000004</v>
      </c>
    </row>
    <row r="18" spans="1:5" x14ac:dyDescent="0.2">
      <c r="A18" s="12"/>
      <c r="B18" s="26" t="s">
        <v>14</v>
      </c>
      <c r="C18" s="13"/>
      <c r="D18" s="18">
        <f>SUM(D6:D17)</f>
        <v>15.55</v>
      </c>
      <c r="E18" s="14">
        <f>SUM(E6:E17)</f>
        <v>45.048997000000007</v>
      </c>
    </row>
    <row r="19" spans="1:5" s="7" customFormat="1" x14ac:dyDescent="0.25">
      <c r="A19" s="4"/>
      <c r="B19" s="29" t="s">
        <v>17</v>
      </c>
      <c r="C19" s="19"/>
      <c r="D19" s="20"/>
      <c r="E19" s="6"/>
    </row>
    <row r="20" spans="1:5" s="7" customFormat="1" x14ac:dyDescent="0.25">
      <c r="A20" s="37">
        <v>1</v>
      </c>
      <c r="B20" s="38" t="s">
        <v>5</v>
      </c>
      <c r="C20" s="8" t="s">
        <v>31</v>
      </c>
      <c r="D20" s="9">
        <v>2.3199999999999998</v>
      </c>
      <c r="E20" s="10">
        <f>12*4.1*0.07069</f>
        <v>3.477948</v>
      </c>
    </row>
    <row r="21" spans="1:5" s="7" customFormat="1" ht="24.75" customHeight="1" x14ac:dyDescent="0.25">
      <c r="A21" s="37"/>
      <c r="B21" s="46"/>
      <c r="C21" s="11" t="s">
        <v>32</v>
      </c>
      <c r="D21" s="9">
        <v>3.22</v>
      </c>
      <c r="E21" s="10">
        <f>24*3.8*0.07069</f>
        <v>6.4469279999999998</v>
      </c>
    </row>
    <row r="22" spans="1:5" x14ac:dyDescent="0.2">
      <c r="A22" s="12">
        <v>2</v>
      </c>
      <c r="B22" s="26" t="s">
        <v>6</v>
      </c>
      <c r="C22" s="21" t="s">
        <v>38</v>
      </c>
      <c r="D22" s="9">
        <v>5.8</v>
      </c>
      <c r="E22" s="14">
        <f>450*0.2*0.1</f>
        <v>9</v>
      </c>
    </row>
    <row r="23" spans="1:5" x14ac:dyDescent="0.2">
      <c r="A23" s="12"/>
      <c r="B23" s="27" t="s">
        <v>7</v>
      </c>
      <c r="C23" s="13"/>
      <c r="D23" s="9"/>
      <c r="E23" s="14"/>
    </row>
    <row r="24" spans="1:5" s="17" customFormat="1" x14ac:dyDescent="0.25">
      <c r="A24" s="15">
        <v>3</v>
      </c>
      <c r="B24" s="28" t="s">
        <v>8</v>
      </c>
      <c r="C24" s="16" t="s">
        <v>33</v>
      </c>
      <c r="D24" s="9">
        <v>3.89</v>
      </c>
      <c r="E24" s="10">
        <f>220*3.2*0.14*0.07</f>
        <v>6.8992000000000004</v>
      </c>
    </row>
    <row r="25" spans="1:5" x14ac:dyDescent="0.2">
      <c r="A25" s="12">
        <v>4</v>
      </c>
      <c r="B25" s="26" t="s">
        <v>9</v>
      </c>
      <c r="C25" s="13" t="s">
        <v>34</v>
      </c>
      <c r="D25" s="9">
        <v>0.45</v>
      </c>
      <c r="E25" s="14">
        <f>60*0.25*0.05</f>
        <v>0.75</v>
      </c>
    </row>
    <row r="26" spans="1:5" x14ac:dyDescent="0.2">
      <c r="A26" s="12"/>
      <c r="B26" s="27" t="s">
        <v>10</v>
      </c>
      <c r="C26" s="13" t="s">
        <v>35</v>
      </c>
      <c r="D26" s="9">
        <v>0.19</v>
      </c>
      <c r="E26" s="14">
        <f>60*0.1*0.05</f>
        <v>0.30000000000000004</v>
      </c>
    </row>
    <row r="27" spans="1:5" x14ac:dyDescent="0.2">
      <c r="A27" s="12">
        <v>5</v>
      </c>
      <c r="B27" s="26" t="s">
        <v>11</v>
      </c>
      <c r="C27" s="13" t="s">
        <v>36</v>
      </c>
      <c r="D27" s="9">
        <v>0.61</v>
      </c>
      <c r="E27" s="14">
        <f>50*0.14*0.14</f>
        <v>0.9800000000000002</v>
      </c>
    </row>
    <row r="28" spans="1:5" x14ac:dyDescent="0.2">
      <c r="A28" s="12"/>
      <c r="B28" s="26" t="s">
        <v>12</v>
      </c>
      <c r="C28" s="13"/>
      <c r="D28" s="9"/>
      <c r="E28" s="14"/>
    </row>
    <row r="29" spans="1:5" x14ac:dyDescent="0.2">
      <c r="A29" s="12">
        <v>6</v>
      </c>
      <c r="B29" s="26" t="s">
        <v>13</v>
      </c>
      <c r="C29" s="13" t="s">
        <v>37</v>
      </c>
      <c r="D29" s="9">
        <v>0.13</v>
      </c>
      <c r="E29" s="14">
        <f>25*0.14*0.1</f>
        <v>0.35000000000000009</v>
      </c>
    </row>
    <row r="30" spans="1:5" x14ac:dyDescent="0.2">
      <c r="A30" s="12"/>
      <c r="B30" s="26" t="s">
        <v>14</v>
      </c>
      <c r="C30" s="13"/>
      <c r="D30" s="18">
        <f>SUM(D20:D29)</f>
        <v>16.61</v>
      </c>
      <c r="E30" s="14">
        <f>SUM(E20:E29)</f>
        <v>28.204076000000001</v>
      </c>
    </row>
    <row r="31" spans="1:5" ht="15" x14ac:dyDescent="0.25">
      <c r="A31" s="12"/>
      <c r="B31" s="12" t="s">
        <v>55</v>
      </c>
      <c r="C31" s="13"/>
      <c r="D31" s="30">
        <f>D30+D18</f>
        <v>32.159999999999997</v>
      </c>
    </row>
    <row r="32" spans="1:5" x14ac:dyDescent="0.2">
      <c r="C32" s="31"/>
    </row>
    <row r="35" spans="2:3" x14ac:dyDescent="0.2">
      <c r="B35" s="31" t="s">
        <v>60</v>
      </c>
      <c r="C35" s="31" t="s">
        <v>61</v>
      </c>
    </row>
  </sheetData>
  <mergeCells count="7">
    <mergeCell ref="A20:A21"/>
    <mergeCell ref="B20:B21"/>
    <mergeCell ref="A1:D1"/>
    <mergeCell ref="A2:D2"/>
    <mergeCell ref="A4:D4"/>
    <mergeCell ref="A6:A8"/>
    <mergeCell ref="B6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F35" sqref="F35"/>
    </sheetView>
  </sheetViews>
  <sheetFormatPr defaultRowHeight="12" x14ac:dyDescent="0.2"/>
  <cols>
    <col min="1" max="1" width="2.7109375" style="3" customWidth="1"/>
    <col min="2" max="2" width="42.140625" style="2" customWidth="1"/>
    <col min="3" max="3" width="34.5703125" style="2" customWidth="1"/>
    <col min="4" max="4" width="6.42578125" style="1" bestFit="1" customWidth="1"/>
    <col min="5" max="5" width="9.140625" style="1" hidden="1" customWidth="1"/>
    <col min="6" max="16384" width="9.140625" style="2"/>
  </cols>
  <sheetData>
    <row r="1" spans="1:4" x14ac:dyDescent="0.2">
      <c r="A1" s="35"/>
      <c r="B1" s="35"/>
      <c r="C1" s="35"/>
      <c r="D1" s="35"/>
    </row>
    <row r="2" spans="1:4" x14ac:dyDescent="0.2">
      <c r="A2" s="36" t="s">
        <v>62</v>
      </c>
      <c r="B2" s="36"/>
      <c r="C2" s="36"/>
      <c r="D2" s="36"/>
    </row>
    <row r="3" spans="1:4" x14ac:dyDescent="0.2">
      <c r="A3" s="23"/>
      <c r="B3" s="23"/>
      <c r="C3" s="23"/>
      <c r="D3" s="23"/>
    </row>
    <row r="4" spans="1:4" x14ac:dyDescent="0.2">
      <c r="A4" s="36" t="s">
        <v>56</v>
      </c>
      <c r="B4" s="47"/>
      <c r="C4" s="36"/>
      <c r="D4" s="36"/>
    </row>
    <row r="5" spans="1:4" x14ac:dyDescent="0.2">
      <c r="A5" s="4" t="s">
        <v>1</v>
      </c>
      <c r="B5" s="4" t="s">
        <v>21</v>
      </c>
      <c r="C5" s="4" t="s">
        <v>3</v>
      </c>
      <c r="D5" s="5" t="s">
        <v>4</v>
      </c>
    </row>
    <row r="6" spans="1:4" x14ac:dyDescent="0.2">
      <c r="A6" s="43">
        <v>1</v>
      </c>
      <c r="B6" s="40" t="s">
        <v>5</v>
      </c>
      <c r="C6" s="8" t="s">
        <v>22</v>
      </c>
      <c r="D6" s="9">
        <v>2.9</v>
      </c>
    </row>
    <row r="7" spans="1:4" ht="24" customHeight="1" x14ac:dyDescent="0.2">
      <c r="A7" s="48"/>
      <c r="B7" s="49"/>
      <c r="C7" s="11" t="s">
        <v>23</v>
      </c>
      <c r="D7" s="9">
        <v>4.84</v>
      </c>
    </row>
    <row r="8" spans="1:4" x14ac:dyDescent="0.2">
      <c r="A8" s="12">
        <v>2</v>
      </c>
      <c r="B8" s="12" t="s">
        <v>6</v>
      </c>
      <c r="C8" s="21" t="s">
        <v>30</v>
      </c>
      <c r="D8" s="9">
        <v>7.77</v>
      </c>
    </row>
    <row r="9" spans="1:4" x14ac:dyDescent="0.2">
      <c r="A9" s="12"/>
      <c r="B9" s="13" t="s">
        <v>7</v>
      </c>
      <c r="C9" s="13"/>
      <c r="D9" s="9"/>
    </row>
    <row r="10" spans="1:4" x14ac:dyDescent="0.2">
      <c r="A10" s="15">
        <v>3</v>
      </c>
      <c r="B10" s="15" t="s">
        <v>8</v>
      </c>
      <c r="C10" s="16" t="s">
        <v>28</v>
      </c>
      <c r="D10" s="9">
        <v>5.65</v>
      </c>
    </row>
    <row r="11" spans="1:4" x14ac:dyDescent="0.2">
      <c r="A11" s="12">
        <v>4</v>
      </c>
      <c r="B11" s="12" t="s">
        <v>9</v>
      </c>
      <c r="C11" s="13" t="s">
        <v>24</v>
      </c>
      <c r="D11" s="9">
        <v>0.65</v>
      </c>
    </row>
    <row r="12" spans="1:4" x14ac:dyDescent="0.2">
      <c r="A12" s="12"/>
      <c r="B12" s="13" t="s">
        <v>10</v>
      </c>
      <c r="C12" s="13" t="s">
        <v>25</v>
      </c>
      <c r="D12" s="9">
        <v>0.26</v>
      </c>
    </row>
    <row r="13" spans="1:4" x14ac:dyDescent="0.2">
      <c r="A13" s="12">
        <v>5</v>
      </c>
      <c r="B13" s="12" t="s">
        <v>11</v>
      </c>
      <c r="C13" s="13" t="s">
        <v>26</v>
      </c>
      <c r="D13" s="9">
        <v>0.82</v>
      </c>
    </row>
    <row r="14" spans="1:4" x14ac:dyDescent="0.2">
      <c r="A14" s="12"/>
      <c r="B14" s="12" t="s">
        <v>12</v>
      </c>
      <c r="C14" s="13"/>
      <c r="D14" s="9"/>
    </row>
    <row r="15" spans="1:4" x14ac:dyDescent="0.2">
      <c r="A15" s="12">
        <v>6</v>
      </c>
      <c r="B15" s="12" t="s">
        <v>13</v>
      </c>
      <c r="C15" s="13" t="s">
        <v>27</v>
      </c>
      <c r="D15" s="9">
        <v>0.2</v>
      </c>
    </row>
    <row r="16" spans="1:4" x14ac:dyDescent="0.2">
      <c r="A16" s="12"/>
      <c r="B16" s="12" t="s">
        <v>14</v>
      </c>
      <c r="C16" s="13"/>
      <c r="D16" s="18">
        <f>SUM(D6:D15)</f>
        <v>23.09</v>
      </c>
    </row>
    <row r="17" spans="1:5" x14ac:dyDescent="0.2">
      <c r="A17" s="4"/>
      <c r="B17" s="4" t="s">
        <v>46</v>
      </c>
      <c r="C17" s="19"/>
      <c r="D17" s="20"/>
    </row>
    <row r="18" spans="1:5" x14ac:dyDescent="0.2">
      <c r="A18" s="12">
        <v>1</v>
      </c>
      <c r="B18" s="12" t="s">
        <v>6</v>
      </c>
      <c r="C18" s="21" t="s">
        <v>29</v>
      </c>
      <c r="D18" s="9">
        <v>8</v>
      </c>
    </row>
    <row r="19" spans="1:5" x14ac:dyDescent="0.2">
      <c r="A19" s="12"/>
      <c r="B19" s="13" t="s">
        <v>7</v>
      </c>
      <c r="C19" s="13"/>
      <c r="D19" s="9"/>
    </row>
    <row r="20" spans="1:5" x14ac:dyDescent="0.2">
      <c r="A20" s="15">
        <v>2</v>
      </c>
      <c r="B20" s="15" t="s">
        <v>8</v>
      </c>
      <c r="C20" s="16" t="s">
        <v>48</v>
      </c>
      <c r="D20" s="9">
        <v>12.94</v>
      </c>
    </row>
    <row r="21" spans="1:5" x14ac:dyDescent="0.2">
      <c r="A21" s="37">
        <v>3</v>
      </c>
      <c r="B21" s="38" t="s">
        <v>5</v>
      </c>
      <c r="C21" s="8" t="s">
        <v>22</v>
      </c>
      <c r="D21" s="9">
        <v>1</v>
      </c>
    </row>
    <row r="22" spans="1:5" ht="24.75" customHeight="1" x14ac:dyDescent="0.2">
      <c r="A22" s="37"/>
      <c r="B22" s="39"/>
      <c r="C22" s="11" t="s">
        <v>49</v>
      </c>
      <c r="D22" s="9">
        <v>2.69</v>
      </c>
    </row>
    <row r="23" spans="1:5" x14ac:dyDescent="0.2">
      <c r="A23" s="12">
        <v>4</v>
      </c>
      <c r="B23" s="12" t="s">
        <v>9</v>
      </c>
      <c r="C23" s="13" t="s">
        <v>50</v>
      </c>
      <c r="D23" s="9">
        <v>0.63</v>
      </c>
    </row>
    <row r="24" spans="1:5" x14ac:dyDescent="0.2">
      <c r="A24" s="12"/>
      <c r="B24" s="13" t="s">
        <v>10</v>
      </c>
      <c r="C24" s="13" t="s">
        <v>51</v>
      </c>
      <c r="D24" s="9">
        <v>0.25</v>
      </c>
    </row>
    <row r="25" spans="1:5" x14ac:dyDescent="0.2">
      <c r="A25" s="12">
        <v>5</v>
      </c>
      <c r="B25" s="12" t="s">
        <v>11</v>
      </c>
      <c r="C25" s="13" t="s">
        <v>52</v>
      </c>
      <c r="D25" s="9">
        <v>0.98</v>
      </c>
    </row>
    <row r="26" spans="1:5" x14ac:dyDescent="0.2">
      <c r="A26" s="12"/>
      <c r="B26" s="12" t="s">
        <v>12</v>
      </c>
      <c r="C26" s="13"/>
      <c r="D26" s="9"/>
    </row>
    <row r="27" spans="1:5" x14ac:dyDescent="0.2">
      <c r="A27" s="12"/>
      <c r="B27" s="12" t="s">
        <v>14</v>
      </c>
      <c r="C27" s="13"/>
      <c r="D27" s="22">
        <f>SUM(D18:D26)</f>
        <v>26.49</v>
      </c>
    </row>
    <row r="28" spans="1:5" ht="15" x14ac:dyDescent="0.25">
      <c r="A28" s="12"/>
      <c r="B28" s="12" t="s">
        <v>58</v>
      </c>
      <c r="C28" s="13"/>
      <c r="D28" s="30">
        <f>D27+D16</f>
        <v>49.58</v>
      </c>
    </row>
    <row r="29" spans="1:5" s="24" customFormat="1" ht="15" x14ac:dyDescent="0.25">
      <c r="D29" s="25"/>
      <c r="E29" s="25"/>
    </row>
    <row r="30" spans="1:5" x14ac:dyDescent="0.2">
      <c r="C30" s="31"/>
    </row>
    <row r="32" spans="1:5" x14ac:dyDescent="0.2">
      <c r="B32" s="31" t="s">
        <v>60</v>
      </c>
      <c r="C32" s="31" t="s">
        <v>61</v>
      </c>
    </row>
  </sheetData>
  <mergeCells count="7">
    <mergeCell ref="A21:A22"/>
    <mergeCell ref="B21:B22"/>
    <mergeCell ref="A1:D1"/>
    <mergeCell ref="A2:D2"/>
    <mergeCell ref="A4:D4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</vt:lpstr>
      <vt:lpstr>wykaz z podziałem na części</vt:lpstr>
      <vt:lpstr>protokół odbioru I</vt:lpstr>
      <vt:lpstr>protokół odbioru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2022-05-13T08:49:42Z</dcterms:modified>
</cp:coreProperties>
</file>